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bookViews>
    <workbookView xWindow="0" yWindow="0" windowWidth="15360" windowHeight="7365"/>
  </bookViews>
  <sheets>
    <sheet name="Planilha1" sheetId="1" r:id="rId1"/>
  </sheets>
  <definedNames>
    <definedName name="_xlnm.Print_Area" localSheetId="0">Planilha1!$A$1:$T$25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T20" i="1" l="1"/>
  <c r="O20" i="1"/>
  <c r="L20" i="1"/>
  <c r="T19" i="1"/>
  <c r="O19" i="1"/>
  <c r="T16" i="1"/>
  <c r="R11" i="1"/>
  <c r="S11" i="1" l="1"/>
  <c r="T21" i="1" l="1"/>
  <c r="T18" i="1"/>
  <c r="T17" i="1"/>
  <c r="T15" i="1"/>
  <c r="T14" i="1"/>
  <c r="T13" i="1"/>
  <c r="T12" i="1"/>
  <c r="T11" i="1"/>
  <c r="T10" i="1"/>
  <c r="T9" i="1"/>
  <c r="R22" i="1"/>
  <c r="S22" i="1"/>
  <c r="T22" i="1" l="1"/>
  <c r="L11" i="1"/>
  <c r="I22" i="1" l="1"/>
  <c r="J22" i="1"/>
  <c r="K22" i="1"/>
  <c r="O21" i="1"/>
  <c r="L21" i="1"/>
  <c r="O18" i="1" l="1"/>
  <c r="H18" i="1"/>
  <c r="H22" i="1" s="1"/>
  <c r="O17" i="1"/>
  <c r="L17" i="1"/>
  <c r="O16" i="1"/>
  <c r="L16" i="1"/>
  <c r="O15" i="1"/>
  <c r="L15" i="1"/>
  <c r="O14" i="1"/>
  <c r="L14" i="1"/>
  <c r="O13" i="1"/>
  <c r="L13" i="1"/>
  <c r="O12" i="1"/>
  <c r="L12" i="1"/>
  <c r="O11" i="1"/>
  <c r="O10" i="1"/>
  <c r="L10" i="1"/>
  <c r="R9" i="1"/>
  <c r="S9" i="1"/>
  <c r="P9" i="1"/>
  <c r="Q9" i="1"/>
  <c r="Q22" i="1" s="1"/>
  <c r="N9" i="1"/>
  <c r="M9" i="1"/>
  <c r="M22" i="1" s="1"/>
  <c r="L9" i="1"/>
  <c r="O9" i="1" l="1"/>
  <c r="O22" i="1" s="1"/>
  <c r="N22" i="1"/>
  <c r="P22" i="1"/>
  <c r="L18" i="1"/>
  <c r="L22" i="1" s="1"/>
</calcChain>
</file>

<file path=xl/sharedStrings.xml><?xml version="1.0" encoding="utf-8"?>
<sst xmlns="http://schemas.openxmlformats.org/spreadsheetml/2006/main" count="90" uniqueCount="70">
  <si>
    <t>GOVERNO DE SERGIPE</t>
  </si>
  <si>
    <t>FUNDAÇÃO DE APOIO À PESQUISA E À INOVAÇÃO TECNOLÓGICA DO ESTADO DE SERGIPE</t>
  </si>
  <si>
    <t>FAPITEC/SE</t>
  </si>
  <si>
    <t>Objeto</t>
  </si>
  <si>
    <t>TOTAL</t>
  </si>
  <si>
    <t xml:space="preserve">DETALHAMENTO DOS RECURSOS DE CONVÊNIOS, CONTRATOS DE REPASSE </t>
  </si>
  <si>
    <t>Convênio - Contrato Repasse</t>
  </si>
  <si>
    <t>Nº IDENTIFICAÇÃO</t>
  </si>
  <si>
    <t>Convenentes</t>
  </si>
  <si>
    <t>Vigência</t>
  </si>
  <si>
    <t>Valor Total do Convênio</t>
  </si>
  <si>
    <t>Contrapartida do Estado</t>
  </si>
  <si>
    <t>Concedente</t>
  </si>
  <si>
    <t>SICONV</t>
  </si>
  <si>
    <t>I-GESP</t>
  </si>
  <si>
    <t>ORÇ ESTADO</t>
  </si>
  <si>
    <t>Custeio</t>
  </si>
  <si>
    <t>Total</t>
  </si>
  <si>
    <t>Invest</t>
  </si>
  <si>
    <t xml:space="preserve">  </t>
  </si>
  <si>
    <t>Convênio 746740/2010</t>
  </si>
  <si>
    <t xml:space="preserve">Implantação de Programa de Apoio a Núcleos Emergentes de Pesquisa - Pronem, no Estado de Sergipe, com recursos oriundos do fundo Ação transversal-Lei e do Estado de Sergipe para financiamento de projetos de pesquisa, desenvolvimento e inovação, vinculados a instituições públicas de ensino e/ou pesquisa.  </t>
  </si>
  <si>
    <t>08/11/2010 - 31/12/2019</t>
  </si>
  <si>
    <t>Convênio 794017/2013</t>
  </si>
  <si>
    <t>Apoiar grupos de pesquisas e permitir a consolidação de linhas de pesquisa, induzindo a formação de novos núcleos de excelência. Busca promover o esforço integrado de formento à pesquisa do conjunto das agências federais e dos órgãos estaduais de apoio a pesquisa, buscando desenvolver ações comuns e complementares, com novos mecanismos de financiamento, como o uso descentralizado de recursos federais.</t>
  </si>
  <si>
    <t>17/12/2014 - 02/07/2021</t>
  </si>
  <si>
    <t>Convênio 58</t>
  </si>
  <si>
    <t>FINEP - Governo de Sergipe - SERGIPETEC - ITPS - SEDETEC - FAPITEC</t>
  </si>
  <si>
    <t>CNPQ - Governo de Sergipe - SEDETEC - FAPITEC</t>
  </si>
  <si>
    <t>CNPQ - Governo de Sergipe -SEDETEC - FAPITEC</t>
  </si>
  <si>
    <t>Execução do Projeto institulado "Projeto Estruturante de C, T &amp; I do Estado de Sergipe", doravante denominado PROJETO, descrito no PLANO DE TRABALHO</t>
  </si>
  <si>
    <t>10/12/2008 - 10/07/2021</t>
  </si>
  <si>
    <t>Carta Acordo  SCON2020-00232</t>
  </si>
  <si>
    <t>OPAS - Governo de Sergipe - FAPITEC</t>
  </si>
  <si>
    <t>Reformular os materiais técnicos sobre a Vigilância Alimentar e Nutricional destinados aos profisssionais que atuam na Atenção Primária, em consonância com a Política Nacional de Alimentação e Nutrição</t>
  </si>
  <si>
    <t>FINEP - Governo de Sergipe - SEDETEC - FAPITEC</t>
  </si>
  <si>
    <t>Convênio N° 01.13.0160.01</t>
  </si>
  <si>
    <t>Visa o Projeto do "Programa de Apoio à Inovação Tecnológica em Micro empresas e Empresas de Pequeno Porte"</t>
  </si>
  <si>
    <t>09/07/2013 - 09/06/2022</t>
  </si>
  <si>
    <t>Convênio n° 0318016500/2018</t>
  </si>
  <si>
    <t>Transferência de recursos,sob forma de subvenção econômica,destinadas a empresas nacionais criadas e formatizadas a partir do programa CENTELHA. Programa Nacional de Apoio à geração de Empreendimentos Inovadores</t>
  </si>
  <si>
    <t>27/12/2018 - 26/12/2023</t>
  </si>
  <si>
    <t>Convênio N° 03.19.0020.00</t>
  </si>
  <si>
    <t>Visa o Projeto do "Programa de Apoio à Inovação Tecnológica - FINEP-TECNOVA II.
Obs: Recursos destinados a empresas sob a forma de subvenção econômica.</t>
  </si>
  <si>
    <t>Convênio 794043/2013</t>
  </si>
  <si>
    <t>Apoiar grupos de pesquisas e permitir a consolidação de linhas de pesquisa, induzindo a formação de novos núcleos de excelência.Busca promover o esforço integrado de fomento a pesquisa do conjunto das agencias federais e dos órgãos estaduais de apoio a pesquisa, buscando desenvolver ações comuns e complementares, com novos mecanismos de financiamento, como o uso descentralizado recursos federais.</t>
  </si>
  <si>
    <t>09/03/2015 - 24/02/2023</t>
  </si>
  <si>
    <t>Convênio 774441/2013</t>
  </si>
  <si>
    <t>CNPQ - Governo de Sergipe - SEDETEC - SES - FAPITEC</t>
  </si>
  <si>
    <t>Visa implantar o Programa de Pesquisa para o Sus: gestão compartilhada em saúde (PPSUS), edição 2012, do Departamento de Ciência e Tecnologia (DECIT) da Secretaria de Ciência e tecnologia e Insumos Estratégicos (SCTIE) do Ministério da Saúde (MS) no Estado de Sergipe.</t>
  </si>
  <si>
    <t>54*</t>
  </si>
  <si>
    <t>* Aguardando prestação de contas</t>
  </si>
  <si>
    <t>351*</t>
  </si>
  <si>
    <t>23/01/2013 - 30/08/2019</t>
  </si>
  <si>
    <t>Convênio 739182/2010</t>
  </si>
  <si>
    <t>Implantação do Programa de Infra-Estrutura para Jovens Pesquisadores (Programa Primeiros Projetos) PPP-2010 no Estado de Sergipe, com recursos oriundos do Fundo Ação Transversal-Lei e do Estado de Sergipe, para financiamento de projetos cientificos, tenologicos e de inovação, vinculados a instituições públicas de ensino e/ou pesquisa.</t>
  </si>
  <si>
    <t>55*</t>
  </si>
  <si>
    <t>Convênio 850226/2017</t>
  </si>
  <si>
    <t>CNPQ - Governo de Sergipe - SEDETEC -SES - FAPITEC</t>
  </si>
  <si>
    <t>O objeto deste convênio visa dar continuidade ao Programa de Pesquisa para o SUS - PPSUS buscando apoiar financeiramente pesquisas direcionadas para problemas prioritários de saúde e o fortalecimento da gestão do SUS auxiliando na redução das desigualdades regionais no campo da ciência, tecnologia e inovação em saúde, no Estado de Sergipe.</t>
  </si>
  <si>
    <t>06/12/2017 - 30/09/2021</t>
  </si>
  <si>
    <t>VALOR REPASSADO - Até Novembro de 2021</t>
  </si>
  <si>
    <t>VALOR EXECUTADO - Até Novembro de 2021</t>
  </si>
  <si>
    <t>20/10/2020 - 19/01/2022</t>
  </si>
  <si>
    <t>30/07/2019 - 30/07/2022</t>
  </si>
  <si>
    <t>Convênio 2646/20</t>
  </si>
  <si>
    <t>Transferência de recursos financeiros para a execução do Projeto intitulado "Centelha/SE II - Programa de Apoio à Geração de Empreendimentos Inovadores no Estado de Sergipe - Ação Transversal", ref. Finep nº 2646/20</t>
  </si>
  <si>
    <t>23/12/2020 - 23/12/2023</t>
  </si>
  <si>
    <t>Convênio 2678/2020</t>
  </si>
  <si>
    <t>Transferência de recursos, sob a forma de subvenção econômica, destinados a empresas nacionais criadas e formalizadas a partir do programa CENTELHA II - 06/2020. Programa Nacional de Apoio à Geração de Empreendimentos Inovadores.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</si>
</sst>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R$&quot;\ #,##0.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78">
    <xf numFmtId="0" fontId="0" fillId="0" borderId="0" xfId="0"/>
    <xf numFmtId="0" fontId="0" fillId="0" borderId="0" xfId="0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3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0" fillId="0" borderId="8" xfId="0" applyFill="1" applyBorder="1"/>
    <xf numFmtId="164" fontId="0" fillId="0" borderId="8" xfId="1" applyNumberFormat="1" applyFont="1" applyFill="1" applyBorder="1"/>
    <xf numFmtId="44" fontId="0" fillId="0" borderId="8" xfId="1" applyFont="1" applyFill="1" applyBorder="1" applyAlignment="1">
      <alignment horizontal="center"/>
    </xf>
    <xf numFmtId="44" fontId="0" fillId="0" borderId="8" xfId="1" applyFont="1" applyFill="1" applyBorder="1" applyAlignment="1">
      <alignment horizontal="center" vertical="center"/>
    </xf>
    <xf numFmtId="0" fontId="0" fillId="0" borderId="8" xfId="0" applyBorder="1"/>
    <xf numFmtId="0" fontId="0" fillId="0" borderId="8" xfId="0" applyFill="1" applyBorder="1" applyAlignment="1">
      <alignment horizontal="center" vertical="center"/>
    </xf>
    <xf numFmtId="0" fontId="0" fillId="0" borderId="8" xfId="1" applyNumberFormat="1" applyFont="1" applyFill="1" applyBorder="1" applyAlignment="1">
      <alignment horizontal="center" vertical="center"/>
    </xf>
    <xf numFmtId="44" fontId="0" fillId="0" borderId="8" xfId="1" applyFont="1" applyFill="1" applyBorder="1" applyAlignment="1">
      <alignment vertical="center"/>
    </xf>
    <xf numFmtId="164" fontId="0" fillId="0" borderId="8" xfId="1" applyNumberFormat="1" applyFont="1" applyFill="1" applyBorder="1" applyAlignment="1">
      <alignment horizontal="center" vertical="center"/>
    </xf>
    <xf numFmtId="164" fontId="0" fillId="0" borderId="8" xfId="1" applyNumberFormat="1" applyFont="1" applyFill="1" applyBorder="1" applyAlignment="1">
      <alignment horizontal="center" vertical="center" wrapText="1"/>
    </xf>
    <xf numFmtId="14" fontId="0" fillId="0" borderId="8" xfId="1" applyNumberFormat="1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8" xfId="0" applyFont="1" applyFill="1" applyBorder="1" applyAlignment="1">
      <alignment horizontal="center" vertical="center"/>
    </xf>
    <xf numFmtId="0" fontId="0" fillId="0" borderId="0" xfId="0" applyFont="1"/>
    <xf numFmtId="0" fontId="0" fillId="0" borderId="8" xfId="0" applyFill="1" applyBorder="1" applyAlignment="1">
      <alignment horizontal="center" vertical="center" wrapText="1"/>
    </xf>
    <xf numFmtId="44" fontId="0" fillId="0" borderId="8" xfId="0" applyNumberFormat="1" applyFont="1" applyFill="1" applyBorder="1" applyAlignment="1">
      <alignment horizontal="center" vertical="center"/>
    </xf>
    <xf numFmtId="44" fontId="0" fillId="0" borderId="8" xfId="0" applyNumberFormat="1" applyFont="1" applyFill="1" applyBorder="1" applyAlignment="1">
      <alignment vertical="center"/>
    </xf>
    <xf numFmtId="0" fontId="0" fillId="0" borderId="8" xfId="0" applyFill="1" applyBorder="1" applyAlignment="1">
      <alignment vertical="center"/>
    </xf>
    <xf numFmtId="164" fontId="0" fillId="0" borderId="8" xfId="1" applyNumberFormat="1" applyFont="1" applyFill="1" applyBorder="1" applyAlignment="1">
      <alignment vertical="center"/>
    </xf>
    <xf numFmtId="44" fontId="0" fillId="0" borderId="8" xfId="0" applyNumberFormat="1" applyFill="1" applyBorder="1" applyAlignment="1">
      <alignment vertical="center"/>
    </xf>
    <xf numFmtId="0" fontId="0" fillId="0" borderId="8" xfId="0" applyBorder="1" applyAlignment="1">
      <alignment horizontal="center" vertical="center"/>
    </xf>
    <xf numFmtId="44" fontId="0" fillId="0" borderId="8" xfId="0" applyNumberFormat="1" applyBorder="1" applyAlignment="1">
      <alignment horizontal="center" vertical="center"/>
    </xf>
    <xf numFmtId="44" fontId="0" fillId="0" borderId="8" xfId="0" applyNumberFormat="1" applyFill="1" applyBorder="1" applyAlignment="1">
      <alignment horizontal="center" vertical="center"/>
    </xf>
    <xf numFmtId="0" fontId="0" fillId="0" borderId="23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44" fontId="0" fillId="0" borderId="24" xfId="1" applyFont="1" applyFill="1" applyBorder="1" applyAlignment="1">
      <alignment vertical="center"/>
    </xf>
    <xf numFmtId="0" fontId="0" fillId="0" borderId="23" xfId="0" applyFont="1" applyFill="1" applyBorder="1" applyAlignment="1">
      <alignment horizontal="center" vertical="center" wrapText="1"/>
    </xf>
    <xf numFmtId="44" fontId="0" fillId="0" borderId="24" xfId="0" applyNumberFormat="1" applyFont="1" applyFill="1" applyBorder="1" applyAlignment="1">
      <alignment vertical="center"/>
    </xf>
    <xf numFmtId="0" fontId="0" fillId="0" borderId="23" xfId="0" applyFill="1" applyBorder="1" applyAlignment="1">
      <alignment horizontal="center" vertical="center"/>
    </xf>
    <xf numFmtId="44" fontId="0" fillId="0" borderId="24" xfId="0" applyNumberFormat="1" applyFill="1" applyBorder="1" applyAlignment="1">
      <alignment horizontal="center" vertical="center"/>
    </xf>
    <xf numFmtId="0" fontId="0" fillId="0" borderId="23" xfId="0" applyFill="1" applyBorder="1" applyAlignment="1">
      <alignment horizontal="center" vertical="center" wrapText="1"/>
    </xf>
    <xf numFmtId="44" fontId="0" fillId="0" borderId="24" xfId="0" applyNumberFormat="1" applyFill="1" applyBorder="1" applyAlignment="1">
      <alignment vertical="center"/>
    </xf>
    <xf numFmtId="44" fontId="0" fillId="0" borderId="24" xfId="0" applyNumberFormat="1" applyBorder="1" applyAlignment="1">
      <alignment horizontal="center" vertical="center"/>
    </xf>
    <xf numFmtId="0" fontId="0" fillId="0" borderId="25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 vertical="center" wrapText="1"/>
    </xf>
    <xf numFmtId="44" fontId="0" fillId="0" borderId="2" xfId="0" applyNumberFormat="1" applyBorder="1" applyAlignment="1">
      <alignment horizontal="center" vertical="center"/>
    </xf>
    <xf numFmtId="44" fontId="0" fillId="0" borderId="20" xfId="0" applyNumberFormat="1" applyBorder="1" applyAlignment="1">
      <alignment horizontal="center" vertical="center"/>
    </xf>
    <xf numFmtId="44" fontId="2" fillId="0" borderId="27" xfId="0" applyNumberFormat="1" applyFont="1" applyBorder="1" applyAlignment="1">
      <alignment vertical="center"/>
    </xf>
    <xf numFmtId="44" fontId="2" fillId="0" borderId="28" xfId="0" applyNumberFormat="1" applyFont="1" applyBorder="1" applyAlignment="1">
      <alignment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/>
    </xf>
    <xf numFmtId="0" fontId="2" fillId="0" borderId="17" xfId="0" applyFont="1" applyFill="1" applyBorder="1" applyAlignment="1">
      <alignment horizontal="center"/>
    </xf>
    <xf numFmtId="0" fontId="2" fillId="0" borderId="18" xfId="0" applyFont="1" applyFill="1" applyBorder="1" applyAlignment="1">
      <alignment horizontal="center"/>
    </xf>
    <xf numFmtId="0" fontId="2" fillId="0" borderId="14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wrapText="1"/>
    </xf>
    <xf numFmtId="0" fontId="2" fillId="0" borderId="19" xfId="0" applyFont="1" applyFill="1" applyBorder="1" applyAlignment="1">
      <alignment horizontal="center" wrapText="1"/>
    </xf>
    <xf numFmtId="0" fontId="2" fillId="0" borderId="21" xfId="0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49" fontId="0" fillId="0" borderId="8" xfId="1" applyNumberFormat="1" applyFont="1" applyFill="1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</cellXfs>
  <cellStyles count="3">
    <cellStyle name="Moeda" xfId="1" builtinId="4"/>
    <cellStyle name="Normal" xfId="0" builtinId="0"/>
    <cellStyle name="Vírgula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503537</xdr:colOff>
      <xdr:row>0</xdr:row>
      <xdr:rowOff>263525</xdr:rowOff>
    </xdr:from>
    <xdr:to>
      <xdr:col>19</xdr:col>
      <xdr:colOff>241011</xdr:colOff>
      <xdr:row>2</xdr:row>
      <xdr:rowOff>168887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xmlns="" id="{E2CF19BA-6B0C-4B0C-AC05-7A23B24FCD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2268162" y="263525"/>
          <a:ext cx="2877838" cy="667362"/>
        </a:xfrm>
        <a:prstGeom prst="rect">
          <a:avLst/>
        </a:prstGeom>
      </xdr:spPr>
    </xdr:pic>
    <xdr:clientData/>
  </xdr:twoCellAnchor>
  <xdr:twoCellAnchor>
    <xdr:from>
      <xdr:col>9</xdr:col>
      <xdr:colOff>1296755</xdr:colOff>
      <xdr:row>0</xdr:row>
      <xdr:rowOff>0</xdr:rowOff>
    </xdr:from>
    <xdr:to>
      <xdr:col>10</xdr:col>
      <xdr:colOff>461591</xdr:colOff>
      <xdr:row>1</xdr:row>
      <xdr:rowOff>1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xmlns="" id="{C9E84756-87C4-4FF5-99A3-D3C3FA930D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89300" y="0"/>
          <a:ext cx="758109" cy="606137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1"/>
  <sheetViews>
    <sheetView tabSelected="1" topLeftCell="A4" zoomScale="55" zoomScaleNormal="55" workbookViewId="0">
      <selection activeCell="D9" sqref="D9"/>
    </sheetView>
  </sheetViews>
  <sheetFormatPr defaultRowHeight="15" x14ac:dyDescent="0.25"/>
  <cols>
    <col min="1" max="1" width="14.7109375" customWidth="1"/>
    <col min="2" max="2" width="11.5703125" customWidth="1"/>
    <col min="3" max="3" width="14.42578125" bestFit="1" customWidth="1"/>
    <col min="4" max="4" width="14" customWidth="1"/>
    <col min="5" max="5" width="32.85546875" style="1" customWidth="1"/>
    <col min="6" max="6" width="34.28515625" style="1" customWidth="1"/>
    <col min="7" max="7" width="27" customWidth="1"/>
    <col min="8" max="8" width="24.85546875" style="1" customWidth="1"/>
    <col min="9" max="9" width="24.5703125" customWidth="1"/>
    <col min="10" max="10" width="24" style="1" bestFit="1" customWidth="1"/>
    <col min="11" max="11" width="23.85546875" customWidth="1"/>
    <col min="12" max="12" width="26.85546875" style="1" customWidth="1"/>
    <col min="13" max="13" width="23.140625" style="1" customWidth="1"/>
    <col min="14" max="14" width="24.42578125" style="1" customWidth="1"/>
    <col min="15" max="15" width="28.28515625" customWidth="1"/>
    <col min="16" max="16" width="24.5703125" style="1" bestFit="1" customWidth="1"/>
    <col min="17" max="17" width="23.7109375" style="1" bestFit="1" customWidth="1"/>
    <col min="18" max="18" width="23.28515625" style="1" customWidth="1"/>
    <col min="19" max="19" width="24" customWidth="1"/>
    <col min="20" max="20" width="26.140625" style="1" bestFit="1" customWidth="1"/>
    <col min="21" max="21" width="4.7109375" customWidth="1"/>
  </cols>
  <sheetData>
    <row r="1" spans="1:20" s="1" customFormat="1" ht="47.25" customHeight="1" x14ac:dyDescent="0.25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4"/>
    </row>
    <row r="2" spans="1:20" s="1" customFormat="1" ht="12" customHeight="1" x14ac:dyDescent="0.25">
      <c r="A2" s="64" t="s">
        <v>0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5"/>
    </row>
    <row r="3" spans="1:20" s="1" customFormat="1" ht="18.75" customHeight="1" x14ac:dyDescent="0.25">
      <c r="A3" s="62" t="s">
        <v>1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"/>
    </row>
    <row r="4" spans="1:20" s="1" customFormat="1" ht="16.5" customHeight="1" thickBot="1" x14ac:dyDescent="0.3">
      <c r="A4" s="62" t="s">
        <v>2</v>
      </c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  <c r="T4" s="6"/>
    </row>
    <row r="5" spans="1:20" ht="28.5" customHeight="1" thickBot="1" x14ac:dyDescent="0.3">
      <c r="A5" s="66" t="s">
        <v>5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8"/>
    </row>
    <row r="6" spans="1:20" ht="15" customHeight="1" x14ac:dyDescent="0.25">
      <c r="A6" s="69" t="s">
        <v>6</v>
      </c>
      <c r="B6" s="53" t="s">
        <v>7</v>
      </c>
      <c r="C6" s="53"/>
      <c r="D6" s="53"/>
      <c r="E6" s="74" t="s">
        <v>8</v>
      </c>
      <c r="F6" s="74" t="s">
        <v>3</v>
      </c>
      <c r="G6" s="74" t="s">
        <v>9</v>
      </c>
      <c r="H6" s="53" t="s">
        <v>10</v>
      </c>
      <c r="I6" s="53"/>
      <c r="J6" s="53"/>
      <c r="K6" s="53"/>
      <c r="L6" s="53"/>
      <c r="M6" s="53" t="s">
        <v>61</v>
      </c>
      <c r="N6" s="53"/>
      <c r="O6" s="53"/>
      <c r="P6" s="50" t="s">
        <v>62</v>
      </c>
      <c r="Q6" s="51"/>
      <c r="R6" s="51"/>
      <c r="S6" s="51"/>
      <c r="T6" s="52"/>
    </row>
    <row r="7" spans="1:20" ht="43.5" customHeight="1" x14ac:dyDescent="0.25">
      <c r="A7" s="70"/>
      <c r="B7" s="56" t="s">
        <v>13</v>
      </c>
      <c r="C7" s="72" t="s">
        <v>14</v>
      </c>
      <c r="D7" s="72" t="s">
        <v>15</v>
      </c>
      <c r="E7" s="75"/>
      <c r="F7" s="75"/>
      <c r="G7" s="75"/>
      <c r="H7" s="55" t="s">
        <v>11</v>
      </c>
      <c r="I7" s="55"/>
      <c r="J7" s="54" t="s">
        <v>12</v>
      </c>
      <c r="K7" s="54"/>
      <c r="L7" s="56" t="s">
        <v>17</v>
      </c>
      <c r="M7" s="72" t="s">
        <v>11</v>
      </c>
      <c r="N7" s="56" t="s">
        <v>12</v>
      </c>
      <c r="O7" s="56" t="s">
        <v>4</v>
      </c>
      <c r="P7" s="54" t="s">
        <v>11</v>
      </c>
      <c r="Q7" s="54"/>
      <c r="R7" s="54" t="s">
        <v>12</v>
      </c>
      <c r="S7" s="54"/>
      <c r="T7" s="48" t="s">
        <v>4</v>
      </c>
    </row>
    <row r="8" spans="1:20" x14ac:dyDescent="0.25">
      <c r="A8" s="71"/>
      <c r="B8" s="57"/>
      <c r="C8" s="73"/>
      <c r="D8" s="73"/>
      <c r="E8" s="57"/>
      <c r="F8" s="57"/>
      <c r="G8" s="57"/>
      <c r="H8" s="9" t="s">
        <v>16</v>
      </c>
      <c r="I8" s="9" t="s">
        <v>18</v>
      </c>
      <c r="J8" s="9" t="s">
        <v>16</v>
      </c>
      <c r="K8" s="9" t="s">
        <v>18</v>
      </c>
      <c r="L8" s="57"/>
      <c r="M8" s="73"/>
      <c r="N8" s="57"/>
      <c r="O8" s="57"/>
      <c r="P8" s="9" t="s">
        <v>16</v>
      </c>
      <c r="Q8" s="9" t="s">
        <v>18</v>
      </c>
      <c r="R8" s="9" t="s">
        <v>16</v>
      </c>
      <c r="S8" s="9" t="s">
        <v>18</v>
      </c>
      <c r="T8" s="49"/>
    </row>
    <row r="9" spans="1:20" ht="168.75" customHeight="1" x14ac:dyDescent="0.25">
      <c r="A9" s="30" t="s">
        <v>20</v>
      </c>
      <c r="B9" s="31">
        <v>746740</v>
      </c>
      <c r="C9" s="13" t="s">
        <v>50</v>
      </c>
      <c r="D9" s="15"/>
      <c r="E9" s="16" t="s">
        <v>29</v>
      </c>
      <c r="F9" s="16" t="s">
        <v>21</v>
      </c>
      <c r="G9" s="17" t="s">
        <v>22</v>
      </c>
      <c r="H9" s="10">
        <v>203892.06</v>
      </c>
      <c r="I9" s="10">
        <v>127270.39999999999</v>
      </c>
      <c r="J9" s="10">
        <v>671303.58</v>
      </c>
      <c r="K9" s="10">
        <v>374238.01</v>
      </c>
      <c r="L9" s="10">
        <f>SUM(H9:K9)</f>
        <v>1376704.0499999998</v>
      </c>
      <c r="M9" s="10">
        <f>H9+I9</f>
        <v>331162.45999999996</v>
      </c>
      <c r="N9" s="10">
        <f>J9+K9-52054.22</f>
        <v>993487.37</v>
      </c>
      <c r="O9" s="10">
        <f t="shared" ref="O9:O21" si="0">M9+N9</f>
        <v>1324649.83</v>
      </c>
      <c r="P9" s="10">
        <f>130583.82+72435.27+1045.89</f>
        <v>204064.98000000004</v>
      </c>
      <c r="Q9" s="10">
        <f>100000</f>
        <v>100000</v>
      </c>
      <c r="R9" s="10">
        <f>309479.62+184708.4+71719.8+51058.76+28893.67</f>
        <v>645860.25000000012</v>
      </c>
      <c r="S9" s="10">
        <f>174238.8+176148.91+52268.79</f>
        <v>402656.49999999994</v>
      </c>
      <c r="T9" s="32">
        <f>SUM(P9:S9)</f>
        <v>1352581.7300000002</v>
      </c>
    </row>
    <row r="10" spans="1:20" s="20" customFormat="1" ht="258.75" customHeight="1" x14ac:dyDescent="0.25">
      <c r="A10" s="33" t="s">
        <v>44</v>
      </c>
      <c r="B10" s="19">
        <v>794043</v>
      </c>
      <c r="C10" s="19">
        <v>5063</v>
      </c>
      <c r="D10" s="19"/>
      <c r="E10" s="21" t="s">
        <v>28</v>
      </c>
      <c r="F10" s="21" t="s">
        <v>24</v>
      </c>
      <c r="G10" s="12" t="s">
        <v>25</v>
      </c>
      <c r="H10" s="22">
        <v>70421</v>
      </c>
      <c r="I10" s="22">
        <v>164315.67000000001</v>
      </c>
      <c r="J10" s="22">
        <v>492947</v>
      </c>
      <c r="K10" s="22">
        <v>211263</v>
      </c>
      <c r="L10" s="22">
        <f>H10+I10+J10+K10</f>
        <v>938946.67</v>
      </c>
      <c r="M10" s="22">
        <v>0</v>
      </c>
      <c r="N10" s="22">
        <v>704210</v>
      </c>
      <c r="O10" s="22">
        <f t="shared" si="0"/>
        <v>704210</v>
      </c>
      <c r="P10" s="22">
        <v>0</v>
      </c>
      <c r="Q10" s="22">
        <v>0</v>
      </c>
      <c r="R10" s="22">
        <v>343628.51</v>
      </c>
      <c r="S10" s="23">
        <v>492947</v>
      </c>
      <c r="T10" s="34">
        <f t="shared" ref="T10:T15" si="1">P10+Q10+R10+S10</f>
        <v>836575.51</v>
      </c>
    </row>
    <row r="11" spans="1:20" ht="102.75" customHeight="1" x14ac:dyDescent="0.25">
      <c r="A11" s="35" t="s">
        <v>26</v>
      </c>
      <c r="B11" s="24"/>
      <c r="C11" s="13">
        <v>58</v>
      </c>
      <c r="D11" s="25"/>
      <c r="E11" s="16" t="s">
        <v>27</v>
      </c>
      <c r="F11" s="16" t="s">
        <v>30</v>
      </c>
      <c r="G11" s="14" t="s">
        <v>31</v>
      </c>
      <c r="H11" s="14">
        <v>259976</v>
      </c>
      <c r="I11" s="10">
        <v>2413601</v>
      </c>
      <c r="J11" s="10">
        <v>911400</v>
      </c>
      <c r="K11" s="10">
        <v>6843675.96</v>
      </c>
      <c r="L11" s="10">
        <f>SUM(H11:K11)</f>
        <v>10428652.960000001</v>
      </c>
      <c r="M11" s="14">
        <v>2673577</v>
      </c>
      <c r="N11" s="14">
        <v>7747385.4299999997</v>
      </c>
      <c r="O11" s="14">
        <f t="shared" si="0"/>
        <v>10420962.43</v>
      </c>
      <c r="P11" s="10">
        <v>306700</v>
      </c>
      <c r="Q11" s="10">
        <v>1791657.01</v>
      </c>
      <c r="R11" s="10">
        <f>911400+676202.26+0.01</f>
        <v>1587602.27</v>
      </c>
      <c r="S11" s="29">
        <f>7088399.96+150400</f>
        <v>7238799.96</v>
      </c>
      <c r="T11" s="36">
        <f t="shared" si="1"/>
        <v>10924759.24</v>
      </c>
    </row>
    <row r="12" spans="1:20" ht="184.5" customHeight="1" x14ac:dyDescent="0.25">
      <c r="A12" s="37" t="s">
        <v>32</v>
      </c>
      <c r="B12" s="7"/>
      <c r="C12" s="76">
        <v>5221</v>
      </c>
      <c r="D12" s="8"/>
      <c r="E12" s="16" t="s">
        <v>33</v>
      </c>
      <c r="F12" s="16" t="s">
        <v>34</v>
      </c>
      <c r="G12" s="14" t="s">
        <v>63</v>
      </c>
      <c r="H12" s="14">
        <v>0</v>
      </c>
      <c r="I12" s="14">
        <v>0</v>
      </c>
      <c r="J12" s="14">
        <v>225880</v>
      </c>
      <c r="K12" s="14">
        <v>0</v>
      </c>
      <c r="L12" s="14">
        <f t="shared" ref="L12:L21" si="2">H12+I12+J12+K12</f>
        <v>225880</v>
      </c>
      <c r="M12" s="14">
        <v>0</v>
      </c>
      <c r="N12" s="14">
        <v>186380</v>
      </c>
      <c r="O12" s="14">
        <f t="shared" si="0"/>
        <v>186380</v>
      </c>
      <c r="P12" s="14">
        <v>0</v>
      </c>
      <c r="Q12" s="14">
        <v>0</v>
      </c>
      <c r="R12" s="14">
        <v>183480</v>
      </c>
      <c r="S12" s="26">
        <v>0</v>
      </c>
      <c r="T12" s="38">
        <f t="shared" si="1"/>
        <v>183480</v>
      </c>
    </row>
    <row r="13" spans="1:20" ht="82.5" customHeight="1" x14ac:dyDescent="0.25">
      <c r="A13" s="30" t="s">
        <v>36</v>
      </c>
      <c r="B13" s="27"/>
      <c r="C13" s="27">
        <v>362</v>
      </c>
      <c r="D13" s="27"/>
      <c r="E13" s="18" t="s">
        <v>35</v>
      </c>
      <c r="F13" s="18" t="s">
        <v>37</v>
      </c>
      <c r="G13" s="27" t="s">
        <v>38</v>
      </c>
      <c r="H13" s="28">
        <v>500000</v>
      </c>
      <c r="I13" s="28">
        <v>0</v>
      </c>
      <c r="J13" s="28">
        <v>1500000</v>
      </c>
      <c r="K13" s="28">
        <v>0</v>
      </c>
      <c r="L13" s="28">
        <f t="shared" si="2"/>
        <v>2000000</v>
      </c>
      <c r="M13" s="28">
        <v>500000</v>
      </c>
      <c r="N13" s="28">
        <v>1500000</v>
      </c>
      <c r="O13" s="28">
        <f t="shared" si="0"/>
        <v>2000000</v>
      </c>
      <c r="P13" s="28">
        <v>479689.78</v>
      </c>
      <c r="Q13" s="28">
        <v>0</v>
      </c>
      <c r="R13" s="28">
        <v>1523069.38</v>
      </c>
      <c r="S13" s="28">
        <v>0</v>
      </c>
      <c r="T13" s="39">
        <f t="shared" si="1"/>
        <v>2002759.16</v>
      </c>
    </row>
    <row r="14" spans="1:20" ht="176.25" customHeight="1" x14ac:dyDescent="0.25">
      <c r="A14" s="30" t="s">
        <v>39</v>
      </c>
      <c r="B14" s="11"/>
      <c r="C14" s="27">
        <v>5145</v>
      </c>
      <c r="D14" s="11"/>
      <c r="E14" s="18" t="s">
        <v>35</v>
      </c>
      <c r="F14" s="18" t="s">
        <v>40</v>
      </c>
      <c r="G14" s="27" t="s">
        <v>41</v>
      </c>
      <c r="H14" s="28">
        <v>300000</v>
      </c>
      <c r="I14" s="28">
        <v>0</v>
      </c>
      <c r="J14" s="28">
        <v>900000</v>
      </c>
      <c r="K14" s="28">
        <v>0</v>
      </c>
      <c r="L14" s="28">
        <f t="shared" si="2"/>
        <v>1200000</v>
      </c>
      <c r="M14" s="28">
        <v>300000</v>
      </c>
      <c r="N14" s="28">
        <v>795000</v>
      </c>
      <c r="O14" s="28">
        <f t="shared" si="0"/>
        <v>1095000</v>
      </c>
      <c r="P14" s="28">
        <v>254399.73</v>
      </c>
      <c r="Q14" s="28">
        <v>0</v>
      </c>
      <c r="R14" s="28">
        <v>763198.78</v>
      </c>
      <c r="S14" s="28">
        <v>0</v>
      </c>
      <c r="T14" s="39">
        <f t="shared" si="1"/>
        <v>1017598.51</v>
      </c>
    </row>
    <row r="15" spans="1:20" ht="97.5" customHeight="1" x14ac:dyDescent="0.25">
      <c r="A15" s="30" t="s">
        <v>42</v>
      </c>
      <c r="B15" s="11"/>
      <c r="C15" s="27">
        <v>5154</v>
      </c>
      <c r="D15" s="11"/>
      <c r="E15" s="18" t="s">
        <v>35</v>
      </c>
      <c r="F15" s="18" t="s">
        <v>43</v>
      </c>
      <c r="G15" s="27" t="s">
        <v>64</v>
      </c>
      <c r="H15" s="28">
        <v>0</v>
      </c>
      <c r="I15" s="28">
        <v>0</v>
      </c>
      <c r="J15" s="28">
        <v>2000000</v>
      </c>
      <c r="K15" s="28">
        <v>0</v>
      </c>
      <c r="L15" s="28">
        <f t="shared" si="2"/>
        <v>2000000</v>
      </c>
      <c r="M15" s="28">
        <v>0</v>
      </c>
      <c r="N15" s="28">
        <v>1937000</v>
      </c>
      <c r="O15" s="28">
        <f t="shared" si="0"/>
        <v>1937000</v>
      </c>
      <c r="P15" s="28">
        <v>0</v>
      </c>
      <c r="Q15" s="28">
        <v>0</v>
      </c>
      <c r="R15" s="28">
        <v>1224878.5900000001</v>
      </c>
      <c r="S15" s="28">
        <v>0</v>
      </c>
      <c r="T15" s="39">
        <f t="shared" si="1"/>
        <v>1224878.5900000001</v>
      </c>
    </row>
    <row r="16" spans="1:20" ht="292.5" customHeight="1" x14ac:dyDescent="0.25">
      <c r="A16" s="30" t="s">
        <v>23</v>
      </c>
      <c r="B16" s="27">
        <v>794017</v>
      </c>
      <c r="C16" s="27">
        <v>5062</v>
      </c>
      <c r="D16" s="11"/>
      <c r="E16" s="18" t="s">
        <v>28</v>
      </c>
      <c r="F16" s="18" t="s">
        <v>45</v>
      </c>
      <c r="G16" s="27" t="s">
        <v>46</v>
      </c>
      <c r="H16" s="28">
        <v>135425</v>
      </c>
      <c r="I16" s="28">
        <v>135425</v>
      </c>
      <c r="J16" s="28">
        <v>406275</v>
      </c>
      <c r="K16" s="28">
        <v>406275</v>
      </c>
      <c r="L16" s="28">
        <f t="shared" si="2"/>
        <v>1083400</v>
      </c>
      <c r="M16" s="28">
        <v>0</v>
      </c>
      <c r="N16" s="28">
        <v>812550</v>
      </c>
      <c r="O16" s="28">
        <f t="shared" si="0"/>
        <v>812550</v>
      </c>
      <c r="P16" s="28">
        <v>0</v>
      </c>
      <c r="Q16" s="28">
        <v>0</v>
      </c>
      <c r="R16" s="28">
        <v>812550</v>
      </c>
      <c r="S16" s="28">
        <v>0</v>
      </c>
      <c r="T16" s="39">
        <f>P16+Q16+R16+S16</f>
        <v>812550</v>
      </c>
    </row>
    <row r="17" spans="1:20" ht="174" customHeight="1" x14ac:dyDescent="0.25">
      <c r="A17" s="30" t="s">
        <v>47</v>
      </c>
      <c r="B17" s="27">
        <v>774441</v>
      </c>
      <c r="C17" s="27" t="s">
        <v>52</v>
      </c>
      <c r="D17" s="11"/>
      <c r="E17" s="18" t="s">
        <v>48</v>
      </c>
      <c r="F17" s="18" t="s">
        <v>49</v>
      </c>
      <c r="G17" s="27" t="s">
        <v>53</v>
      </c>
      <c r="H17" s="28">
        <v>264720</v>
      </c>
      <c r="I17" s="28">
        <v>35280</v>
      </c>
      <c r="J17" s="28">
        <v>630000</v>
      </c>
      <c r="K17" s="28">
        <v>270000</v>
      </c>
      <c r="L17" s="28">
        <f t="shared" si="2"/>
        <v>1200000</v>
      </c>
      <c r="M17" s="28">
        <v>300000</v>
      </c>
      <c r="N17" s="28">
        <v>900000</v>
      </c>
      <c r="O17" s="28">
        <f t="shared" si="0"/>
        <v>1200000</v>
      </c>
      <c r="P17" s="28">
        <v>187691.76</v>
      </c>
      <c r="Q17" s="28">
        <v>45000</v>
      </c>
      <c r="R17" s="28">
        <v>629761.84</v>
      </c>
      <c r="S17" s="28">
        <v>279000</v>
      </c>
      <c r="T17" s="39">
        <f>P17+Q17+R17+S17</f>
        <v>1141453.6000000001</v>
      </c>
    </row>
    <row r="18" spans="1:20" ht="264.75" customHeight="1" x14ac:dyDescent="0.25">
      <c r="A18" s="30" t="s">
        <v>54</v>
      </c>
      <c r="B18" s="27">
        <v>739182</v>
      </c>
      <c r="C18" s="27" t="s">
        <v>56</v>
      </c>
      <c r="D18" s="11"/>
      <c r="E18" s="18" t="s">
        <v>28</v>
      </c>
      <c r="F18" s="18" t="s">
        <v>55</v>
      </c>
      <c r="G18" s="27" t="s">
        <v>22</v>
      </c>
      <c r="H18" s="28">
        <f>168480+233475.44</f>
        <v>401955.44</v>
      </c>
      <c r="I18" s="28">
        <v>164294.56</v>
      </c>
      <c r="J18" s="28">
        <v>239725</v>
      </c>
      <c r="K18" s="28">
        <v>962158.33</v>
      </c>
      <c r="L18" s="28">
        <f t="shared" si="2"/>
        <v>1768133.33</v>
      </c>
      <c r="M18" s="28">
        <v>442033.33</v>
      </c>
      <c r="N18" s="28">
        <v>1326100</v>
      </c>
      <c r="O18" s="28">
        <f t="shared" si="0"/>
        <v>1768133.33</v>
      </c>
      <c r="P18" s="28">
        <v>355038.63</v>
      </c>
      <c r="Q18" s="28">
        <v>86120</v>
      </c>
      <c r="R18" s="28">
        <v>341963.75</v>
      </c>
      <c r="S18" s="28">
        <v>1143084.6499999999</v>
      </c>
      <c r="T18" s="39">
        <f>P18+Q18+R18+S18</f>
        <v>1926207.0299999998</v>
      </c>
    </row>
    <row r="19" spans="1:20" s="1" customFormat="1" ht="264.75" customHeight="1" x14ac:dyDescent="0.25">
      <c r="A19" s="40" t="s">
        <v>65</v>
      </c>
      <c r="B19" s="41"/>
      <c r="C19" s="41">
        <v>5228</v>
      </c>
      <c r="D19" s="42"/>
      <c r="E19" s="43" t="s">
        <v>35</v>
      </c>
      <c r="F19" s="43" t="s">
        <v>66</v>
      </c>
      <c r="G19" s="77" t="s">
        <v>67</v>
      </c>
      <c r="H19" s="44">
        <v>30000</v>
      </c>
      <c r="I19" s="44">
        <v>0</v>
      </c>
      <c r="J19" s="44">
        <v>90000</v>
      </c>
      <c r="K19" s="44">
        <v>0</v>
      </c>
      <c r="L19" s="44">
        <v>30000</v>
      </c>
      <c r="M19" s="44">
        <v>30000</v>
      </c>
      <c r="N19" s="44">
        <v>45000</v>
      </c>
      <c r="O19" s="44">
        <f t="shared" si="0"/>
        <v>75000</v>
      </c>
      <c r="P19" s="44">
        <v>0</v>
      </c>
      <c r="Q19" s="44">
        <v>0</v>
      </c>
      <c r="R19" s="44">
        <v>0</v>
      </c>
      <c r="S19" s="44">
        <v>0</v>
      </c>
      <c r="T19" s="45">
        <f>P19+Q19+R19+S19</f>
        <v>0</v>
      </c>
    </row>
    <row r="20" spans="1:20" s="1" customFormat="1" ht="264.75" customHeight="1" x14ac:dyDescent="0.25">
      <c r="A20" s="40" t="s">
        <v>68</v>
      </c>
      <c r="B20" s="41"/>
      <c r="C20" s="41">
        <v>5229</v>
      </c>
      <c r="D20" s="42"/>
      <c r="E20" s="43" t="s">
        <v>35</v>
      </c>
      <c r="F20" s="43" t="s">
        <v>69</v>
      </c>
      <c r="G20" s="41" t="s">
        <v>67</v>
      </c>
      <c r="H20" s="44">
        <v>300000</v>
      </c>
      <c r="I20" s="44">
        <v>0</v>
      </c>
      <c r="J20" s="44">
        <v>900000</v>
      </c>
      <c r="K20" s="44">
        <v>0</v>
      </c>
      <c r="L20" s="44">
        <f>H20+J20</f>
        <v>1200000</v>
      </c>
      <c r="M20" s="44">
        <v>300000</v>
      </c>
      <c r="N20" s="44">
        <v>450000</v>
      </c>
      <c r="O20" s="44">
        <f t="shared" si="0"/>
        <v>750000</v>
      </c>
      <c r="P20" s="44">
        <v>0</v>
      </c>
      <c r="Q20" s="44">
        <v>0</v>
      </c>
      <c r="R20" s="44">
        <v>0</v>
      </c>
      <c r="S20" s="44">
        <v>0</v>
      </c>
      <c r="T20" s="45">
        <f>P20+Q20+R20+S20</f>
        <v>0</v>
      </c>
    </row>
    <row r="21" spans="1:20" ht="210.75" customHeight="1" thickBot="1" x14ac:dyDescent="0.3">
      <c r="A21" s="40" t="s">
        <v>57</v>
      </c>
      <c r="B21" s="41">
        <v>850226</v>
      </c>
      <c r="C21" s="41">
        <v>5120</v>
      </c>
      <c r="D21" s="42"/>
      <c r="E21" s="43" t="s">
        <v>58</v>
      </c>
      <c r="F21" s="43" t="s">
        <v>59</v>
      </c>
      <c r="G21" s="41" t="s">
        <v>60</v>
      </c>
      <c r="H21" s="44">
        <v>300000</v>
      </c>
      <c r="I21" s="44">
        <v>0</v>
      </c>
      <c r="J21" s="44">
        <v>900000</v>
      </c>
      <c r="K21" s="44">
        <v>0</v>
      </c>
      <c r="L21" s="44">
        <f t="shared" si="2"/>
        <v>1200000</v>
      </c>
      <c r="M21" s="44">
        <v>300000</v>
      </c>
      <c r="N21" s="44">
        <v>900000</v>
      </c>
      <c r="O21" s="44">
        <f t="shared" si="0"/>
        <v>1200000</v>
      </c>
      <c r="P21" s="44">
        <v>265835.95</v>
      </c>
      <c r="Q21" s="44">
        <v>0</v>
      </c>
      <c r="R21" s="44">
        <v>898582</v>
      </c>
      <c r="S21" s="44">
        <v>0</v>
      </c>
      <c r="T21" s="45">
        <f>P21+Q21+R21+S21</f>
        <v>1164417.95</v>
      </c>
    </row>
    <row r="22" spans="1:20" ht="31.5" customHeight="1" thickBot="1" x14ac:dyDescent="0.3">
      <c r="A22" s="59" t="s">
        <v>4</v>
      </c>
      <c r="B22" s="60"/>
      <c r="C22" s="60"/>
      <c r="D22" s="60"/>
      <c r="E22" s="60"/>
      <c r="F22" s="60"/>
      <c r="G22" s="61"/>
      <c r="H22" s="46">
        <f t="shared" ref="H22:Q22" si="3">SUM(H9:H21)</f>
        <v>2766389.5</v>
      </c>
      <c r="I22" s="46">
        <f t="shared" si="3"/>
        <v>3040186.63</v>
      </c>
      <c r="J22" s="46">
        <f t="shared" si="3"/>
        <v>9867530.5800000001</v>
      </c>
      <c r="K22" s="46">
        <f t="shared" si="3"/>
        <v>9067610.2999999989</v>
      </c>
      <c r="L22" s="46">
        <f t="shared" si="3"/>
        <v>24651717.009999998</v>
      </c>
      <c r="M22" s="46">
        <f t="shared" si="3"/>
        <v>5176772.79</v>
      </c>
      <c r="N22" s="46">
        <f t="shared" si="3"/>
        <v>18297112.800000001</v>
      </c>
      <c r="O22" s="46">
        <f t="shared" si="3"/>
        <v>23473885.589999996</v>
      </c>
      <c r="P22" s="46">
        <f t="shared" si="3"/>
        <v>2053420.8299999998</v>
      </c>
      <c r="Q22" s="46">
        <f t="shared" si="3"/>
        <v>2022777.01</v>
      </c>
      <c r="R22" s="46">
        <f>SUM(R9:R21)</f>
        <v>8954575.370000001</v>
      </c>
      <c r="S22" s="46">
        <f>SUM(S9:S21)</f>
        <v>9556488.1100000013</v>
      </c>
      <c r="T22" s="47">
        <f>SUM(T9:T21)</f>
        <v>22587261.320000004</v>
      </c>
    </row>
    <row r="24" spans="1:20" x14ac:dyDescent="0.25">
      <c r="A24" s="58" t="s">
        <v>51</v>
      </c>
      <c r="B24" s="58"/>
      <c r="C24" s="58"/>
    </row>
    <row r="31" spans="1:20" x14ac:dyDescent="0.25">
      <c r="G31" s="1" t="s">
        <v>19</v>
      </c>
    </row>
  </sheetData>
  <mergeCells count="26">
    <mergeCell ref="A24:C24"/>
    <mergeCell ref="A22:G22"/>
    <mergeCell ref="A4:S4"/>
    <mergeCell ref="A2:S2"/>
    <mergeCell ref="A3:S3"/>
    <mergeCell ref="B6:D6"/>
    <mergeCell ref="H6:L6"/>
    <mergeCell ref="A5:T5"/>
    <mergeCell ref="A6:A8"/>
    <mergeCell ref="B7:B8"/>
    <mergeCell ref="C7:C8"/>
    <mergeCell ref="D7:D8"/>
    <mergeCell ref="E6:E8"/>
    <mergeCell ref="F6:F8"/>
    <mergeCell ref="G6:G8"/>
    <mergeCell ref="M7:M8"/>
    <mergeCell ref="H7:I7"/>
    <mergeCell ref="J7:K7"/>
    <mergeCell ref="N7:N8"/>
    <mergeCell ref="L7:L8"/>
    <mergeCell ref="O7:O8"/>
    <mergeCell ref="T7:T8"/>
    <mergeCell ref="P6:T6"/>
    <mergeCell ref="M6:O6"/>
    <mergeCell ref="P7:Q7"/>
    <mergeCell ref="R7:S7"/>
  </mergeCells>
  <printOptions horizontalCentered="1"/>
  <pageMargins left="0.23622047244094491" right="0.23622047244094491" top="0.55118110236220474" bottom="0.55118110236220474" header="0.31496062992125984" footer="0.31496062992125984"/>
  <pageSetup paperSize="9" scale="31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Planilha1</vt:lpstr>
      <vt:lpstr>Planilha1!Area_de_impressao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FAPITEC</dc:creator>
  <cp:lastModifiedBy>Usuario</cp:lastModifiedBy>
  <cp:lastPrinted>2021-05-25T14:13:35Z</cp:lastPrinted>
  <dcterms:created xsi:type="dcterms:W3CDTF">2021-02-18T14:38:48Z</dcterms:created>
  <dcterms:modified xsi:type="dcterms:W3CDTF">2021-12-06T15:10:51Z</dcterms:modified>
</cp:coreProperties>
</file>